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44c2ac2e1e7e404/Clients/AURI/"/>
    </mc:Choice>
  </mc:AlternateContent>
  <xr:revisionPtr revIDLastSave="0" documentId="8_{A63D56CE-F70E-43C6-9175-325E343B9D34}" xr6:coauthVersionLast="32" xr6:coauthVersionMax="32" xr10:uidLastSave="{00000000-0000-0000-0000-000000000000}"/>
  <bookViews>
    <workbookView xWindow="0" yWindow="0" windowWidth="20490" windowHeight="7530" xr2:uid="{9B3B6CD2-BC4B-4731-B87B-E1C8886D6E23}"/>
  </bookViews>
  <sheets>
    <sheet name="Costing" sheetId="3" r:id="rId1"/>
    <sheet name="Cost based break-even" sheetId="1" r:id="rId2"/>
    <sheet name="MSRP based break-even" sheetId="2" r:id="rId3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2" l="1"/>
  <c r="C36" i="1" l="1"/>
  <c r="D37" i="1" s="1"/>
  <c r="D44" i="3"/>
  <c r="D22" i="3"/>
  <c r="D11" i="3"/>
  <c r="D14" i="3" s="1"/>
  <c r="D12" i="3"/>
  <c r="D45" i="3"/>
  <c r="D34" i="1"/>
  <c r="D35" i="1"/>
  <c r="C34" i="1"/>
  <c r="C32" i="1"/>
  <c r="D31" i="1"/>
  <c r="K10" i="2"/>
  <c r="K12" i="2"/>
  <c r="K14" i="2"/>
  <c r="L15" i="2" s="1"/>
  <c r="K16" i="2"/>
  <c r="G10" i="2"/>
  <c r="G12" i="2"/>
  <c r="H13" i="2" s="1"/>
  <c r="G14" i="2"/>
  <c r="C10" i="2"/>
  <c r="C12" i="2"/>
  <c r="C14" i="2"/>
  <c r="L13" i="2"/>
  <c r="D13" i="2"/>
  <c r="L11" i="2"/>
  <c r="H11" i="2"/>
  <c r="D11" i="2"/>
  <c r="L9" i="2"/>
  <c r="H9" i="2"/>
  <c r="C21" i="1"/>
  <c r="C23" i="1"/>
  <c r="C25" i="1"/>
  <c r="C10" i="1"/>
  <c r="C12" i="1" s="1"/>
  <c r="D24" i="1"/>
  <c r="D22" i="1"/>
  <c r="D20" i="1"/>
  <c r="D9" i="1"/>
  <c r="D13" i="1" l="1"/>
  <c r="C14" i="1"/>
  <c r="D11" i="1"/>
  <c r="D15" i="3"/>
  <c r="D23" i="3" s="1"/>
  <c r="D27" i="3" l="1"/>
  <c r="D31" i="3"/>
  <c r="D30" i="3" s="1"/>
  <c r="D41" i="3" l="1"/>
  <c r="D34" i="3"/>
  <c r="D35" i="3" s="1"/>
  <c r="D38" i="3"/>
</calcChain>
</file>

<file path=xl/sharedStrings.xml><?xml version="1.0" encoding="utf-8"?>
<sst xmlns="http://schemas.openxmlformats.org/spreadsheetml/2006/main" count="155" uniqueCount="84">
  <si>
    <t>A.  Warehouse cost derived from Retail Price -- percentages are applied to the price at the next highest level in the chain</t>
  </si>
  <si>
    <t>Sales through a distributor</t>
  </si>
  <si>
    <t>Sales through a broker to retail</t>
  </si>
  <si>
    <t>Sales through a broker to a distributor</t>
  </si>
  <si>
    <t>Item</t>
  </si>
  <si>
    <t>Calc.</t>
  </si>
  <si>
    <t>$</t>
  </si>
  <si>
    <t>Retail Price</t>
  </si>
  <si>
    <t>Retailers margin</t>
  </si>
  <si>
    <t>= Price to retailer</t>
  </si>
  <si>
    <t>Distributors margin</t>
  </si>
  <si>
    <t>Brokers margin</t>
  </si>
  <si>
    <t>= Price to distributor</t>
  </si>
  <si>
    <t>= Price to broker</t>
  </si>
  <si>
    <t>Minimum Producers margin</t>
  </si>
  <si>
    <t>= Maximum warehouse cost</t>
  </si>
  <si>
    <t>Price to distributor</t>
  </si>
  <si>
    <t>Price to retailer</t>
  </si>
  <si>
    <t>Co-manufacturing cost</t>
  </si>
  <si>
    <t>Distribution cost</t>
  </si>
  <si>
    <t>Retailer cost</t>
  </si>
  <si>
    <t>Break-even price</t>
  </si>
  <si>
    <t>Manufacturing cost</t>
  </si>
  <si>
    <t>Working with a distributor</t>
  </si>
  <si>
    <t>Working with a broker</t>
  </si>
  <si>
    <t>Price to broker</t>
  </si>
  <si>
    <t>Break-even Price</t>
  </si>
  <si>
    <t>Broker cost</t>
  </si>
  <si>
    <t>Per item</t>
  </si>
  <si>
    <t>Option C</t>
  </si>
  <si>
    <t>Option B</t>
  </si>
  <si>
    <t>Option A</t>
  </si>
  <si>
    <t>Inputs</t>
  </si>
  <si>
    <t xml:space="preserve">Time required per batch </t>
  </si>
  <si>
    <t>Unit</t>
  </si>
  <si>
    <t>USD</t>
  </si>
  <si>
    <t>Minutes</t>
  </si>
  <si>
    <t>Cost item</t>
  </si>
  <si>
    <t>Hourly production labor rate</t>
  </si>
  <si>
    <t>USD/hour</t>
  </si>
  <si>
    <t>Average recipe yield</t>
  </si>
  <si>
    <t>%</t>
  </si>
  <si>
    <t>Per item cost</t>
  </si>
  <si>
    <t>Total items in each package</t>
  </si>
  <si>
    <t>Number</t>
  </si>
  <si>
    <t>Total materials cost per batch</t>
  </si>
  <si>
    <t>Per unit materials cost</t>
  </si>
  <si>
    <t>Per unit packaging cost</t>
  </si>
  <si>
    <t>Packaging material cost per item</t>
  </si>
  <si>
    <t>Time required per package</t>
  </si>
  <si>
    <t>Hourly packaging labor rate</t>
  </si>
  <si>
    <t>Total packaging cost per unit</t>
  </si>
  <si>
    <t>Total materials cost per unit</t>
  </si>
  <si>
    <t>Average recipe loss</t>
  </si>
  <si>
    <t>Number of items per recipe</t>
  </si>
  <si>
    <t>Units per batch</t>
  </si>
  <si>
    <t>Outer packaging material cost per unit</t>
  </si>
  <si>
    <t>Additional packaging material cost per unit (branding, stickers, labels, decorative)</t>
  </si>
  <si>
    <t>Total unit production cost</t>
  </si>
  <si>
    <t>Distributor margin</t>
  </si>
  <si>
    <t>Retailer margin</t>
  </si>
  <si>
    <t>Broker commission</t>
  </si>
  <si>
    <t>Per unit channel costs</t>
  </si>
  <si>
    <t>Target wholesale margin</t>
  </si>
  <si>
    <t>Target wholesale price</t>
  </si>
  <si>
    <t>Distributor share</t>
  </si>
  <si>
    <t>Private label/co-packer share</t>
  </si>
  <si>
    <t>Private label/co-packer share cost</t>
  </si>
  <si>
    <t>Price to distibutor</t>
  </si>
  <si>
    <t>Desired wholesale margin</t>
  </si>
  <si>
    <t>Upper limit of the price</t>
  </si>
  <si>
    <t>Wholesale price</t>
  </si>
  <si>
    <t>Private label/co-packer price</t>
  </si>
  <si>
    <t>Targeted retail margin</t>
  </si>
  <si>
    <t>Targeted retail price</t>
  </si>
  <si>
    <t>Column C</t>
  </si>
  <si>
    <t>Column D</t>
  </si>
  <si>
    <t>Column G</t>
  </si>
  <si>
    <t>Column H</t>
  </si>
  <si>
    <t>Column K</t>
  </si>
  <si>
    <t>Column L</t>
  </si>
  <si>
    <r>
      <rPr>
        <b/>
        <sz val="10"/>
        <color theme="1"/>
        <rFont val="Raleway"/>
        <family val="2"/>
      </rPr>
      <t>Cost based pricing:</t>
    </r>
    <r>
      <rPr>
        <sz val="10"/>
        <color theme="1"/>
        <rFont val="Raleway"/>
        <family val="2"/>
      </rPr>
      <t xml:space="preserve"> Retail price is derived from the total cost of manufacturing or production. Markup values are applied as a percentatge at each level in the chain.</t>
    </r>
  </si>
  <si>
    <t xml:space="preserve">Prepared by Pricing Innovations LLC for Agricultural Utilization Research Institute. </t>
  </si>
  <si>
    <t>All Rights Reserved ®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</si>
</sst>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Raleway"/>
      <family val="2"/>
    </font>
    <font>
      <b/>
      <sz val="10"/>
      <color theme="1"/>
      <name val="Raleway"/>
      <family val="2"/>
    </font>
    <font>
      <sz val="9"/>
      <color theme="1"/>
      <name val="Raleway"/>
      <family val="2"/>
    </font>
    <font>
      <b/>
      <sz val="9"/>
      <color theme="1"/>
      <name val="Raleway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4">
    <xf numFmtId="0" fontId="0" fillId="0" borderId="0" xfId="0"/>
    <xf numFmtId="0" fontId="0" fillId="5" borderId="0" xfId="0" applyFill="1" applyBorder="1" applyProtection="1"/>
    <xf numFmtId="0" fontId="0" fillId="5" borderId="0" xfId="0" applyFill="1" applyBorder="1"/>
    <xf numFmtId="9" fontId="0" fillId="5" borderId="0" xfId="0" applyNumberFormat="1" applyFill="1" applyBorder="1" applyProtection="1"/>
    <xf numFmtId="164" fontId="0" fillId="5" borderId="0" xfId="0" applyNumberFormat="1" applyFill="1" applyBorder="1" applyProtection="1"/>
    <xf numFmtId="0" fontId="0" fillId="5" borderId="0" xfId="0" quotePrefix="1" applyFill="1" applyBorder="1" applyProtection="1"/>
    <xf numFmtId="2" fontId="0" fillId="5" borderId="0" xfId="0" applyNumberFormat="1" applyFill="1" applyBorder="1" applyProtection="1"/>
    <xf numFmtId="164" fontId="0" fillId="5" borderId="0" xfId="0" applyNumberFormat="1" applyFill="1" applyBorder="1"/>
    <xf numFmtId="0" fontId="3" fillId="4" borderId="4" xfId="0" applyFont="1" applyFill="1" applyBorder="1" applyProtection="1"/>
    <xf numFmtId="9" fontId="3" fillId="4" borderId="0" xfId="0" applyNumberFormat="1" applyFont="1" applyFill="1" applyBorder="1" applyAlignment="1" applyProtection="1">
      <alignment horizontal="center"/>
    </xf>
    <xf numFmtId="164" fontId="3" fillId="4" borderId="5" xfId="0" applyNumberFormat="1" applyFont="1" applyFill="1" applyBorder="1" applyProtection="1"/>
    <xf numFmtId="0" fontId="4" fillId="5" borderId="1" xfId="0" applyFont="1" applyFill="1" applyBorder="1" applyAlignment="1" applyProtection="1">
      <alignment horizontal="center"/>
    </xf>
    <xf numFmtId="0" fontId="3" fillId="5" borderId="2" xfId="0" applyFont="1" applyFill="1" applyBorder="1" applyProtection="1"/>
    <xf numFmtId="0" fontId="3" fillId="5" borderId="3" xfId="0" applyFont="1" applyFill="1" applyBorder="1" applyProtection="1"/>
    <xf numFmtId="0" fontId="3" fillId="5" borderId="4" xfId="0" applyFont="1" applyFill="1" applyBorder="1" applyProtection="1"/>
    <xf numFmtId="0" fontId="3" fillId="5" borderId="0" xfId="0" applyFont="1" applyFill="1" applyBorder="1" applyAlignment="1" applyProtection="1">
      <alignment horizontal="center"/>
    </xf>
    <xf numFmtId="0" fontId="3" fillId="5" borderId="5" xfId="0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"/>
      <protection locked="0"/>
    </xf>
    <xf numFmtId="9" fontId="3" fillId="2" borderId="0" xfId="0" applyNumberFormat="1" applyFont="1" applyFill="1" applyBorder="1" applyAlignment="1" applyProtection="1">
      <alignment horizontal="center"/>
      <protection locked="0"/>
    </xf>
    <xf numFmtId="164" fontId="3" fillId="5" borderId="5" xfId="0" applyNumberFormat="1" applyFont="1" applyFill="1" applyBorder="1" applyProtection="1"/>
    <xf numFmtId="0" fontId="4" fillId="5" borderId="4" xfId="0" quotePrefix="1" applyFont="1" applyFill="1" applyBorder="1" applyAlignment="1" applyProtection="1">
      <alignment horizontal="right"/>
    </xf>
    <xf numFmtId="164" fontId="3" fillId="5" borderId="0" xfId="0" applyNumberFormat="1" applyFont="1" applyFill="1" applyBorder="1" applyAlignment="1" applyProtection="1">
      <alignment horizontal="center"/>
    </xf>
    <xf numFmtId="2" fontId="3" fillId="5" borderId="5" xfId="0" applyNumberFormat="1" applyFont="1" applyFill="1" applyBorder="1" applyProtection="1"/>
    <xf numFmtId="0" fontId="4" fillId="5" borderId="6" xfId="0" applyFont="1" applyFill="1" applyBorder="1" applyAlignment="1" applyProtection="1">
      <alignment horizontal="right"/>
    </xf>
    <xf numFmtId="164" fontId="3" fillId="5" borderId="7" xfId="0" applyNumberFormat="1" applyFont="1" applyFill="1" applyBorder="1" applyAlignment="1" applyProtection="1">
      <alignment horizontal="center"/>
    </xf>
    <xf numFmtId="2" fontId="3" fillId="5" borderId="8" xfId="0" applyNumberFormat="1" applyFont="1" applyFill="1" applyBorder="1" applyProtection="1"/>
    <xf numFmtId="2" fontId="3" fillId="5" borderId="2" xfId="0" applyNumberFormat="1" applyFont="1" applyFill="1" applyBorder="1" applyAlignment="1" applyProtection="1">
      <alignment horizontal="center"/>
    </xf>
    <xf numFmtId="2" fontId="3" fillId="5" borderId="3" xfId="0" applyNumberFormat="1" applyFont="1" applyFill="1" applyBorder="1" applyProtection="1"/>
    <xf numFmtId="0" fontId="4" fillId="5" borderId="4" xfId="0" applyFont="1" applyFill="1" applyBorder="1" applyAlignment="1" applyProtection="1">
      <alignment horizontal="right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9" fontId="3" fillId="2" borderId="0" xfId="3" applyFont="1" applyFill="1" applyBorder="1" applyAlignment="1" applyProtection="1">
      <alignment horizontal="center"/>
      <protection locked="0"/>
    </xf>
    <xf numFmtId="0" fontId="3" fillId="5" borderId="5" xfId="0" applyFont="1" applyFill="1" applyBorder="1" applyProtection="1"/>
    <xf numFmtId="44" fontId="3" fillId="5" borderId="5" xfId="2" applyFont="1" applyFill="1" applyBorder="1" applyProtection="1"/>
    <xf numFmtId="0" fontId="3" fillId="5" borderId="6" xfId="0" applyFont="1" applyFill="1" applyBorder="1"/>
    <xf numFmtId="164" fontId="3" fillId="5" borderId="7" xfId="0" applyNumberFormat="1" applyFont="1" applyFill="1" applyBorder="1"/>
    <xf numFmtId="0" fontId="3" fillId="5" borderId="8" xfId="0" applyFont="1" applyFill="1" applyBorder="1"/>
    <xf numFmtId="0" fontId="4" fillId="5" borderId="1" xfId="0" applyFont="1" applyFill="1" applyBorder="1" applyAlignment="1" applyProtection="1"/>
    <xf numFmtId="0" fontId="4" fillId="5" borderId="4" xfId="0" quotePrefix="1" applyFont="1" applyFill="1" applyBorder="1" applyAlignment="1" applyProtection="1"/>
    <xf numFmtId="0" fontId="4" fillId="5" borderId="6" xfId="0" applyFont="1" applyFill="1" applyBorder="1" applyAlignment="1" applyProtection="1"/>
    <xf numFmtId="0" fontId="4" fillId="5" borderId="4" xfId="0" applyFont="1" applyFill="1" applyBorder="1" applyAlignment="1" applyProtection="1"/>
    <xf numFmtId="0" fontId="4" fillId="4" borderId="4" xfId="0" applyFont="1" applyFill="1" applyBorder="1" applyAlignment="1" applyProtection="1"/>
    <xf numFmtId="0" fontId="4" fillId="4" borderId="1" xfId="0" applyFont="1" applyFill="1" applyBorder="1" applyAlignment="1"/>
    <xf numFmtId="0" fontId="4" fillId="5" borderId="6" xfId="0" applyFont="1" applyFill="1" applyBorder="1" applyAlignment="1"/>
    <xf numFmtId="0" fontId="2" fillId="5" borderId="0" xfId="0" applyFont="1" applyFill="1" applyBorder="1" applyAlignment="1"/>
    <xf numFmtId="0" fontId="4" fillId="5" borderId="0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0" fontId="3" fillId="5" borderId="0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left" vertical="center" indent="1"/>
    </xf>
    <xf numFmtId="0" fontId="5" fillId="5" borderId="0" xfId="0" applyFont="1" applyFill="1" applyBorder="1" applyAlignment="1">
      <alignment horizontal="left" vertical="center" indent="1"/>
    </xf>
    <xf numFmtId="0" fontId="6" fillId="5" borderId="0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/>
    </xf>
    <xf numFmtId="0" fontId="4" fillId="0" borderId="10" xfId="0" applyFont="1" applyFill="1" applyBorder="1" applyProtection="1"/>
    <xf numFmtId="0" fontId="4" fillId="0" borderId="11" xfId="0" applyFont="1" applyFill="1" applyBorder="1" applyAlignment="1" applyProtection="1">
      <alignment horizontal="center"/>
    </xf>
    <xf numFmtId="0" fontId="4" fillId="0" borderId="12" xfId="0" applyFont="1" applyFill="1" applyBorder="1" applyAlignment="1" applyProtection="1">
      <alignment horizontal="center"/>
    </xf>
    <xf numFmtId="0" fontId="3" fillId="0" borderId="13" xfId="0" applyFont="1" applyFill="1" applyBorder="1" applyProtection="1"/>
    <xf numFmtId="0" fontId="3" fillId="0" borderId="9" xfId="0" applyFont="1" applyFill="1" applyBorder="1" applyAlignment="1" applyProtection="1">
      <alignment horizontal="center"/>
    </xf>
    <xf numFmtId="0" fontId="3" fillId="0" borderId="14" xfId="0" applyFont="1" applyFill="1" applyBorder="1" applyAlignment="1" applyProtection="1">
      <alignment horizontal="center"/>
    </xf>
    <xf numFmtId="0" fontId="3" fillId="0" borderId="14" xfId="0" applyFont="1" applyFill="1" applyBorder="1" applyProtection="1"/>
    <xf numFmtId="0" fontId="4" fillId="0" borderId="9" xfId="0" applyFont="1" applyFill="1" applyBorder="1" applyAlignment="1" applyProtection="1">
      <alignment horizontal="center"/>
    </xf>
    <xf numFmtId="0" fontId="4" fillId="0" borderId="14" xfId="0" applyFont="1" applyFill="1" applyBorder="1" applyAlignment="1" applyProtection="1">
      <alignment horizontal="center"/>
    </xf>
    <xf numFmtId="0" fontId="3" fillId="7" borderId="13" xfId="0" applyFont="1" applyFill="1" applyBorder="1" applyProtection="1"/>
    <xf numFmtId="164" fontId="3" fillId="7" borderId="9" xfId="0" applyNumberFormat="1" applyFont="1" applyFill="1" applyBorder="1" applyAlignment="1" applyProtection="1">
      <alignment horizontal="center"/>
      <protection locked="0"/>
    </xf>
    <xf numFmtId="0" fontId="3" fillId="7" borderId="14" xfId="0" applyFont="1" applyFill="1" applyBorder="1" applyProtection="1"/>
    <xf numFmtId="9" fontId="3" fillId="0" borderId="9" xfId="0" applyNumberFormat="1" applyFont="1" applyFill="1" applyBorder="1" applyAlignment="1" applyProtection="1">
      <alignment horizontal="center"/>
      <protection locked="0"/>
    </xf>
    <xf numFmtId="164" fontId="3" fillId="0" borderId="14" xfId="0" applyNumberFormat="1" applyFont="1" applyFill="1" applyBorder="1" applyProtection="1"/>
    <xf numFmtId="0" fontId="3" fillId="7" borderId="15" xfId="0" applyFont="1" applyFill="1" applyBorder="1" applyProtection="1"/>
    <xf numFmtId="164" fontId="3" fillId="7" borderId="16" xfId="0" applyNumberFormat="1" applyFont="1" applyFill="1" applyBorder="1" applyAlignment="1" applyProtection="1">
      <alignment horizontal="center"/>
      <protection locked="0"/>
    </xf>
    <xf numFmtId="0" fontId="3" fillId="7" borderId="17" xfId="0" applyFont="1" applyFill="1" applyBorder="1" applyProtection="1"/>
    <xf numFmtId="0" fontId="3" fillId="5" borderId="0" xfId="0" applyFont="1" applyFill="1"/>
    <xf numFmtId="0" fontId="3" fillId="5" borderId="0" xfId="0" applyFont="1" applyFill="1" applyProtection="1"/>
    <xf numFmtId="0" fontId="3" fillId="5" borderId="13" xfId="0" applyFont="1" applyFill="1" applyBorder="1" applyProtection="1"/>
    <xf numFmtId="9" fontId="3" fillId="5" borderId="9" xfId="0" applyNumberFormat="1" applyFont="1" applyFill="1" applyBorder="1" applyAlignment="1" applyProtection="1">
      <alignment horizontal="center"/>
      <protection locked="0"/>
    </xf>
    <xf numFmtId="164" fontId="3" fillId="5" borderId="14" xfId="0" applyNumberFormat="1" applyFont="1" applyFill="1" applyBorder="1" applyProtection="1"/>
    <xf numFmtId="0" fontId="3" fillId="5" borderId="15" xfId="0" applyFont="1" applyFill="1" applyBorder="1" applyProtection="1"/>
    <xf numFmtId="164" fontId="3" fillId="5" borderId="16" xfId="0" applyNumberFormat="1" applyFont="1" applyFill="1" applyBorder="1" applyAlignment="1" applyProtection="1">
      <alignment horizontal="center"/>
      <protection locked="0"/>
    </xf>
    <xf numFmtId="0" fontId="3" fillId="5" borderId="17" xfId="0" applyFont="1" applyFill="1" applyBorder="1" applyProtection="1"/>
    <xf numFmtId="0" fontId="5" fillId="5" borderId="0" xfId="0" applyFont="1" applyFill="1" applyBorder="1" applyAlignment="1">
      <alignment horizontal="right" vertical="center"/>
    </xf>
    <xf numFmtId="0" fontId="6" fillId="5" borderId="10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right" vertical="center"/>
    </xf>
    <xf numFmtId="0" fontId="6" fillId="5" borderId="13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right" vertical="center"/>
    </xf>
    <xf numFmtId="0" fontId="5" fillId="0" borderId="9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44" fontId="5" fillId="2" borderId="14" xfId="2" applyFont="1" applyFill="1" applyBorder="1" applyAlignment="1">
      <alignment horizontal="right" vertical="center"/>
    </xf>
    <xf numFmtId="0" fontId="5" fillId="2" borderId="14" xfId="0" applyFont="1" applyFill="1" applyBorder="1" applyAlignment="1">
      <alignment horizontal="right" vertical="center"/>
    </xf>
    <xf numFmtId="9" fontId="5" fillId="2" borderId="14" xfId="3" applyFont="1" applyFill="1" applyBorder="1" applyAlignment="1">
      <alignment horizontal="right" vertical="center"/>
    </xf>
    <xf numFmtId="44" fontId="5" fillId="2" borderId="14" xfId="0" applyNumberFormat="1" applyFont="1" applyFill="1" applyBorder="1" applyAlignment="1">
      <alignment horizontal="right" vertical="center"/>
    </xf>
    <xf numFmtId="165" fontId="5" fillId="0" borderId="14" xfId="1" applyNumberFormat="1" applyFont="1" applyBorder="1" applyAlignment="1">
      <alignment horizontal="right" vertical="center"/>
    </xf>
    <xf numFmtId="44" fontId="5" fillId="6" borderId="14" xfId="0" applyNumberFormat="1" applyFont="1" applyFill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0" fontId="5" fillId="0" borderId="9" xfId="0" applyFont="1" applyBorder="1" applyAlignment="1">
      <alignment vertical="center" wrapText="1"/>
    </xf>
    <xf numFmtId="44" fontId="6" fillId="3" borderId="14" xfId="0" applyNumberFormat="1" applyFont="1" applyFill="1" applyBorder="1" applyAlignment="1">
      <alignment horizontal="right" vertical="center"/>
    </xf>
    <xf numFmtId="44" fontId="5" fillId="5" borderId="0" xfId="0" applyNumberFormat="1" applyFont="1" applyFill="1" applyBorder="1" applyAlignment="1">
      <alignment vertical="center"/>
    </xf>
    <xf numFmtId="0" fontId="5" fillId="4" borderId="9" xfId="0" applyFont="1" applyFill="1" applyBorder="1"/>
    <xf numFmtId="0" fontId="5" fillId="4" borderId="14" xfId="0" applyFont="1" applyFill="1" applyBorder="1" applyAlignment="1">
      <alignment horizontal="right"/>
    </xf>
    <xf numFmtId="0" fontId="5" fillId="5" borderId="0" xfId="0" applyFont="1" applyFill="1" applyBorder="1"/>
    <xf numFmtId="44" fontId="5" fillId="0" borderId="14" xfId="2" applyFont="1" applyBorder="1" applyAlignment="1">
      <alignment horizontal="right" vertical="center"/>
    </xf>
    <xf numFmtId="44" fontId="5" fillId="0" borderId="14" xfId="3" applyNumberFormat="1" applyFont="1" applyBorder="1" applyAlignment="1">
      <alignment horizontal="right" vertical="center"/>
    </xf>
    <xf numFmtId="44" fontId="5" fillId="0" borderId="14" xfId="0" applyNumberFormat="1" applyFont="1" applyBorder="1" applyAlignment="1">
      <alignment horizontal="right" vertical="center"/>
    </xf>
    <xf numFmtId="0" fontId="6" fillId="5" borderId="15" xfId="0" applyFont="1" applyFill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44" fontId="5" fillId="0" borderId="17" xfId="2" applyFont="1" applyBorder="1" applyAlignment="1">
      <alignment horizontal="right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85725</xdr:rowOff>
    </xdr:from>
    <xdr:to>
      <xdr:col>1</xdr:col>
      <xdr:colOff>66675</xdr:colOff>
      <xdr:row>2</xdr:row>
      <xdr:rowOff>95250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7C93571-BCEB-46A8-A0EA-992741DB8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85725"/>
          <a:ext cx="314325" cy="314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85725</xdr:rowOff>
    </xdr:from>
    <xdr:to>
      <xdr:col>0</xdr:col>
      <xdr:colOff>390525</xdr:colOff>
      <xdr:row>1</xdr:row>
      <xdr:rowOff>247650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05F125-3C33-4D7D-A13E-71B72A448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85725"/>
          <a:ext cx="352425" cy="4000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85725</xdr:rowOff>
    </xdr:from>
    <xdr:to>
      <xdr:col>0</xdr:col>
      <xdr:colOff>352425</xdr:colOff>
      <xdr:row>2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2E160C8-D9B4-4E15-AAC5-8B3BA1865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85725"/>
          <a:ext cx="314325" cy="314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8BCC3-5A3C-489D-ADB3-7562DC23C168}">
  <dimension ref="A1:G65"/>
  <sheetViews>
    <sheetView tabSelected="1" workbookViewId="0">
      <pane ySplit="4" topLeftCell="A5" activePane="bottomLeft" state="frozen"/>
      <selection pane="bottomLeft" activeCell="F9" sqref="F9"/>
    </sheetView>
  </sheetViews>
  <sheetFormatPr defaultRowHeight="12" zeroHeight="1" x14ac:dyDescent="0.25"/>
  <cols>
    <col min="1" max="1" width="4.28515625" style="56" customWidth="1"/>
    <col min="2" max="2" width="38.28515625" style="58" customWidth="1"/>
    <col min="3" max="3" width="16.5703125" style="57" customWidth="1"/>
    <col min="4" max="4" width="15.42578125" style="84" customWidth="1"/>
    <col min="5" max="16384" width="9.140625" style="58"/>
  </cols>
  <sheetData>
    <row r="1" spans="1:4" x14ac:dyDescent="0.25">
      <c r="B1" s="55" t="s">
        <v>82</v>
      </c>
    </row>
    <row r="2" spans="1:4" x14ac:dyDescent="0.25">
      <c r="B2" s="55" t="s">
        <v>83</v>
      </c>
    </row>
    <row r="3" spans="1:4" ht="12.75" thickBot="1" x14ac:dyDescent="0.3">
      <c r="B3" s="55"/>
    </row>
    <row r="4" spans="1:4" x14ac:dyDescent="0.25">
      <c r="A4" s="85"/>
      <c r="B4" s="86" t="s">
        <v>37</v>
      </c>
      <c r="C4" s="86" t="s">
        <v>34</v>
      </c>
      <c r="D4" s="87"/>
    </row>
    <row r="5" spans="1:4" x14ac:dyDescent="0.25">
      <c r="A5" s="88"/>
      <c r="B5" s="89" t="s">
        <v>46</v>
      </c>
      <c r="C5" s="90" t="s">
        <v>75</v>
      </c>
      <c r="D5" s="91" t="s">
        <v>76</v>
      </c>
    </row>
    <row r="6" spans="1:4" x14ac:dyDescent="0.25">
      <c r="A6" s="88">
        <v>3</v>
      </c>
      <c r="B6" s="92" t="s">
        <v>45</v>
      </c>
      <c r="C6" s="93" t="s">
        <v>35</v>
      </c>
      <c r="D6" s="94">
        <v>8.5</v>
      </c>
    </row>
    <row r="7" spans="1:4" x14ac:dyDescent="0.25">
      <c r="A7" s="88">
        <v>4</v>
      </c>
      <c r="B7" s="92" t="s">
        <v>33</v>
      </c>
      <c r="C7" s="93" t="s">
        <v>36</v>
      </c>
      <c r="D7" s="95">
        <v>28</v>
      </c>
    </row>
    <row r="8" spans="1:4" x14ac:dyDescent="0.25">
      <c r="A8" s="88">
        <v>5</v>
      </c>
      <c r="B8" s="92" t="s">
        <v>38</v>
      </c>
      <c r="C8" s="93" t="s">
        <v>39</v>
      </c>
      <c r="D8" s="94">
        <v>12.5</v>
      </c>
    </row>
    <row r="9" spans="1:4" x14ac:dyDescent="0.25">
      <c r="A9" s="88">
        <v>6</v>
      </c>
      <c r="B9" s="92" t="s">
        <v>40</v>
      </c>
      <c r="C9" s="93" t="s">
        <v>44</v>
      </c>
      <c r="D9" s="95">
        <v>80</v>
      </c>
    </row>
    <row r="10" spans="1:4" x14ac:dyDescent="0.25">
      <c r="A10" s="88">
        <v>7</v>
      </c>
      <c r="B10" s="92" t="s">
        <v>53</v>
      </c>
      <c r="C10" s="93" t="s">
        <v>41</v>
      </c>
      <c r="D10" s="96">
        <v>0.1</v>
      </c>
    </row>
    <row r="11" spans="1:4" x14ac:dyDescent="0.25">
      <c r="A11" s="88">
        <v>8</v>
      </c>
      <c r="B11" s="92" t="s">
        <v>54</v>
      </c>
      <c r="C11" s="93" t="s">
        <v>44</v>
      </c>
      <c r="D11" s="95">
        <f>ROUNDDOWN(D9*(1-D10),0)</f>
        <v>72</v>
      </c>
    </row>
    <row r="12" spans="1:4" x14ac:dyDescent="0.25">
      <c r="A12" s="88">
        <v>9</v>
      </c>
      <c r="B12" s="92" t="s">
        <v>42</v>
      </c>
      <c r="C12" s="93" t="s">
        <v>35</v>
      </c>
      <c r="D12" s="97">
        <f>(D6/D11)+(D8*D7/60/D11)</f>
        <v>0.19907407407407407</v>
      </c>
    </row>
    <row r="13" spans="1:4" x14ac:dyDescent="0.25">
      <c r="A13" s="88">
        <v>10</v>
      </c>
      <c r="B13" s="92" t="s">
        <v>43</v>
      </c>
      <c r="C13" s="93" t="s">
        <v>44</v>
      </c>
      <c r="D13" s="95">
        <v>24</v>
      </c>
    </row>
    <row r="14" spans="1:4" x14ac:dyDescent="0.25">
      <c r="A14" s="88">
        <v>11</v>
      </c>
      <c r="B14" s="92" t="s">
        <v>55</v>
      </c>
      <c r="C14" s="93" t="s">
        <v>44</v>
      </c>
      <c r="D14" s="98">
        <f>D11/D13</f>
        <v>3</v>
      </c>
    </row>
    <row r="15" spans="1:4" x14ac:dyDescent="0.25">
      <c r="A15" s="88">
        <v>12</v>
      </c>
      <c r="B15" s="92" t="s">
        <v>52</v>
      </c>
      <c r="C15" s="93" t="s">
        <v>35</v>
      </c>
      <c r="D15" s="99">
        <f>D12*D13/D14</f>
        <v>1.5925925925925926</v>
      </c>
    </row>
    <row r="16" spans="1:4" x14ac:dyDescent="0.25">
      <c r="A16" s="88">
        <v>13</v>
      </c>
      <c r="B16" s="89" t="s">
        <v>47</v>
      </c>
      <c r="C16" s="93"/>
      <c r="D16" s="100"/>
    </row>
    <row r="17" spans="1:7" x14ac:dyDescent="0.25">
      <c r="A17" s="88">
        <v>14</v>
      </c>
      <c r="B17" s="92" t="s">
        <v>48</v>
      </c>
      <c r="C17" s="93" t="s">
        <v>35</v>
      </c>
      <c r="D17" s="94">
        <v>0.02</v>
      </c>
    </row>
    <row r="18" spans="1:7" x14ac:dyDescent="0.25">
      <c r="A18" s="88">
        <v>15</v>
      </c>
      <c r="B18" s="92" t="s">
        <v>56</v>
      </c>
      <c r="C18" s="93" t="s">
        <v>35</v>
      </c>
      <c r="D18" s="94">
        <v>0.45</v>
      </c>
    </row>
    <row r="19" spans="1:7" ht="24" x14ac:dyDescent="0.25">
      <c r="A19" s="88">
        <v>16</v>
      </c>
      <c r="B19" s="101" t="s">
        <v>57</v>
      </c>
      <c r="C19" s="93" t="s">
        <v>35</v>
      </c>
      <c r="D19" s="94">
        <v>0.15</v>
      </c>
    </row>
    <row r="20" spans="1:7" x14ac:dyDescent="0.25">
      <c r="A20" s="88">
        <v>17</v>
      </c>
      <c r="B20" s="92" t="s">
        <v>49</v>
      </c>
      <c r="C20" s="93" t="s">
        <v>36</v>
      </c>
      <c r="D20" s="95">
        <v>1.5</v>
      </c>
    </row>
    <row r="21" spans="1:7" x14ac:dyDescent="0.25">
      <c r="A21" s="88">
        <v>18</v>
      </c>
      <c r="B21" s="92" t="s">
        <v>50</v>
      </c>
      <c r="C21" s="93" t="s">
        <v>39</v>
      </c>
      <c r="D21" s="94">
        <v>10.75</v>
      </c>
    </row>
    <row r="22" spans="1:7" x14ac:dyDescent="0.25">
      <c r="A22" s="88">
        <v>19</v>
      </c>
      <c r="B22" s="92" t="s">
        <v>51</v>
      </c>
      <c r="C22" s="93" t="s">
        <v>35</v>
      </c>
      <c r="D22" s="99">
        <f>D17*D13+D18+D19+D21*D20/60</f>
        <v>1.3487499999999999</v>
      </c>
    </row>
    <row r="23" spans="1:7" x14ac:dyDescent="0.25">
      <c r="A23" s="88">
        <v>20</v>
      </c>
      <c r="B23" s="89" t="s">
        <v>58</v>
      </c>
      <c r="C23" s="89" t="s">
        <v>35</v>
      </c>
      <c r="D23" s="102">
        <f>D22+D15</f>
        <v>2.9413425925925925</v>
      </c>
      <c r="E23" s="103"/>
      <c r="F23" s="103"/>
    </row>
    <row r="24" spans="1:7" s="106" customFormat="1" ht="6.75" customHeight="1" x14ac:dyDescent="0.2">
      <c r="A24" s="88">
        <v>21</v>
      </c>
      <c r="B24" s="104"/>
      <c r="C24" s="104"/>
      <c r="D24" s="105"/>
    </row>
    <row r="25" spans="1:7" x14ac:dyDescent="0.25">
      <c r="A25" s="88">
        <v>22</v>
      </c>
      <c r="B25" s="89" t="s">
        <v>62</v>
      </c>
      <c r="C25" s="93"/>
      <c r="D25" s="100"/>
      <c r="F25" s="103"/>
      <c r="G25" s="103"/>
    </row>
    <row r="26" spans="1:7" x14ac:dyDescent="0.25">
      <c r="A26" s="88">
        <v>23</v>
      </c>
      <c r="B26" s="92" t="s">
        <v>63</v>
      </c>
      <c r="C26" s="93" t="s">
        <v>41</v>
      </c>
      <c r="D26" s="96">
        <v>0.6</v>
      </c>
    </row>
    <row r="27" spans="1:7" x14ac:dyDescent="0.25">
      <c r="A27" s="88">
        <v>24</v>
      </c>
      <c r="B27" s="92" t="s">
        <v>64</v>
      </c>
      <c r="C27" s="93" t="s">
        <v>35</v>
      </c>
      <c r="D27" s="107">
        <f>D23/(1-D26)</f>
        <v>7.3533564814814811</v>
      </c>
      <c r="E27" s="103"/>
    </row>
    <row r="28" spans="1:7" s="106" customFormat="1" ht="6.75" customHeight="1" x14ac:dyDescent="0.2">
      <c r="A28" s="88">
        <v>25</v>
      </c>
      <c r="B28" s="104"/>
      <c r="C28" s="104"/>
      <c r="D28" s="105"/>
    </row>
    <row r="29" spans="1:7" x14ac:dyDescent="0.25">
      <c r="A29" s="88">
        <v>26</v>
      </c>
      <c r="B29" s="92" t="s">
        <v>66</v>
      </c>
      <c r="C29" s="93" t="s">
        <v>41</v>
      </c>
      <c r="D29" s="96">
        <v>0.35</v>
      </c>
    </row>
    <row r="30" spans="1:7" x14ac:dyDescent="0.25">
      <c r="A30" s="88">
        <v>27</v>
      </c>
      <c r="B30" s="92" t="s">
        <v>67</v>
      </c>
      <c r="C30" s="93" t="s">
        <v>35</v>
      </c>
      <c r="D30" s="108">
        <f>D31-D23</f>
        <v>1.5837998575498577</v>
      </c>
    </row>
    <row r="31" spans="1:7" x14ac:dyDescent="0.25">
      <c r="A31" s="88">
        <v>28</v>
      </c>
      <c r="B31" s="92" t="s">
        <v>72</v>
      </c>
      <c r="C31" s="93" t="s">
        <v>35</v>
      </c>
      <c r="D31" s="108">
        <f>D23/(1-D29)</f>
        <v>4.5251424501424502</v>
      </c>
      <c r="E31" s="103"/>
      <c r="F31" s="103"/>
    </row>
    <row r="32" spans="1:7" s="106" customFormat="1" ht="6.75" customHeight="1" x14ac:dyDescent="0.2">
      <c r="A32" s="88">
        <v>29</v>
      </c>
      <c r="B32" s="104"/>
      <c r="C32" s="104"/>
      <c r="D32" s="105"/>
    </row>
    <row r="33" spans="1:7" x14ac:dyDescent="0.25">
      <c r="A33" s="88">
        <v>30</v>
      </c>
      <c r="B33" s="92" t="s">
        <v>65</v>
      </c>
      <c r="C33" s="93" t="s">
        <v>41</v>
      </c>
      <c r="D33" s="96">
        <v>0.3</v>
      </c>
    </row>
    <row r="34" spans="1:7" x14ac:dyDescent="0.25">
      <c r="A34" s="88">
        <v>31</v>
      </c>
      <c r="B34" s="92" t="s">
        <v>59</v>
      </c>
      <c r="C34" s="93" t="s">
        <v>35</v>
      </c>
      <c r="D34" s="108">
        <f>D27*D33</f>
        <v>2.2060069444444443</v>
      </c>
      <c r="E34" s="103"/>
    </row>
    <row r="35" spans="1:7" x14ac:dyDescent="0.25">
      <c r="A35" s="88">
        <v>32</v>
      </c>
      <c r="B35" s="92" t="s">
        <v>68</v>
      </c>
      <c r="C35" s="93" t="s">
        <v>35</v>
      </c>
      <c r="D35" s="108">
        <f>D27-D34</f>
        <v>5.1473495370370372</v>
      </c>
      <c r="E35" s="103"/>
      <c r="F35" s="103"/>
      <c r="G35" s="103"/>
    </row>
    <row r="36" spans="1:7" s="106" customFormat="1" ht="6.75" customHeight="1" x14ac:dyDescent="0.2">
      <c r="A36" s="88">
        <v>33</v>
      </c>
      <c r="B36" s="104"/>
      <c r="C36" s="104"/>
      <c r="D36" s="105"/>
    </row>
    <row r="37" spans="1:7" x14ac:dyDescent="0.25">
      <c r="A37" s="88">
        <v>34</v>
      </c>
      <c r="B37" s="92" t="s">
        <v>61</v>
      </c>
      <c r="C37" s="93" t="s">
        <v>41</v>
      </c>
      <c r="D37" s="96">
        <v>0.05</v>
      </c>
    </row>
    <row r="38" spans="1:7" x14ac:dyDescent="0.25">
      <c r="A38" s="88">
        <v>35</v>
      </c>
      <c r="B38" s="92" t="s">
        <v>27</v>
      </c>
      <c r="C38" s="93" t="s">
        <v>35</v>
      </c>
      <c r="D38" s="109">
        <f>D27*0.05</f>
        <v>0.36766782407407406</v>
      </c>
      <c r="E38" s="103"/>
    </row>
    <row r="39" spans="1:7" s="106" customFormat="1" ht="6.75" customHeight="1" x14ac:dyDescent="0.2">
      <c r="A39" s="88">
        <v>36</v>
      </c>
      <c r="B39" s="104"/>
      <c r="C39" s="104"/>
      <c r="D39" s="105"/>
    </row>
    <row r="40" spans="1:7" x14ac:dyDescent="0.25">
      <c r="A40" s="88">
        <v>37</v>
      </c>
      <c r="B40" s="92" t="s">
        <v>73</v>
      </c>
      <c r="C40" s="92" t="s">
        <v>41</v>
      </c>
      <c r="D40" s="96">
        <v>0.5</v>
      </c>
    </row>
    <row r="41" spans="1:7" x14ac:dyDescent="0.25">
      <c r="A41" s="88">
        <v>38</v>
      </c>
      <c r="B41" s="92" t="s">
        <v>74</v>
      </c>
      <c r="C41" s="93" t="s">
        <v>35</v>
      </c>
      <c r="D41" s="108">
        <f>D27/(1-D40)</f>
        <v>14.706712962962962</v>
      </c>
    </row>
    <row r="42" spans="1:7" s="106" customFormat="1" ht="6.75" customHeight="1" x14ac:dyDescent="0.2">
      <c r="A42" s="88">
        <v>39</v>
      </c>
      <c r="B42" s="104"/>
      <c r="C42" s="104"/>
      <c r="D42" s="105"/>
    </row>
    <row r="43" spans="1:7" x14ac:dyDescent="0.25">
      <c r="A43" s="88">
        <v>40</v>
      </c>
      <c r="B43" s="92" t="s">
        <v>70</v>
      </c>
      <c r="C43" s="93" t="s">
        <v>35</v>
      </c>
      <c r="D43" s="94">
        <v>9.99</v>
      </c>
    </row>
    <row r="44" spans="1:7" x14ac:dyDescent="0.25">
      <c r="A44" s="88">
        <v>41</v>
      </c>
      <c r="B44" s="92" t="s">
        <v>71</v>
      </c>
      <c r="C44" s="93" t="s">
        <v>35</v>
      </c>
      <c r="D44" s="107">
        <f>D43*(1-D40)</f>
        <v>4.9950000000000001</v>
      </c>
    </row>
    <row r="45" spans="1:7" ht="12.75" thickBot="1" x14ac:dyDescent="0.3">
      <c r="A45" s="110">
        <v>42</v>
      </c>
      <c r="B45" s="111" t="s">
        <v>58</v>
      </c>
      <c r="C45" s="112" t="s">
        <v>35</v>
      </c>
      <c r="D45" s="113">
        <f>D44*(1-D26)</f>
        <v>1.9980000000000002</v>
      </c>
    </row>
    <row r="46" spans="1:7" x14ac:dyDescent="0.25"/>
    <row r="47" spans="1:7" x14ac:dyDescent="0.25"/>
    <row r="48" spans="1:7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</sheetData>
  <sheetProtection algorithmName="SHA-512" hashValue="tXNEcm9Shd7tiggEBSLaLhZHq26WkWj52LC1c1Um2WYSBuvu+pIlbGKa/XfLlm8LNvCXB7ft+wiYhY8QzyUq2Q==" saltValue="164mK1+F07a9Em/1NkL4Pg==" spinCount="100000" sheet="1" objects="1" scenarios="1"/>
  <protectedRanges>
    <protectedRange sqref="A4:XFD1048576" name="Range1"/>
  </protectedRange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6FCC3-4C33-4784-9D20-3A93B48FC088}">
  <dimension ref="A1:L38"/>
  <sheetViews>
    <sheetView zoomScale="60" zoomScaleNormal="60" workbookViewId="0">
      <selection activeCell="C19" sqref="C19"/>
    </sheetView>
  </sheetViews>
  <sheetFormatPr defaultRowHeight="15" x14ac:dyDescent="0.25"/>
  <cols>
    <col min="1" max="1" width="6.140625" style="47" customWidth="1"/>
    <col min="2" max="2" width="40.5703125" style="2" customWidth="1"/>
    <col min="3" max="4" width="20.140625" style="2" customWidth="1"/>
    <col min="5" max="5" width="9.140625" style="2"/>
    <col min="6" max="6" width="27.85546875" style="2" customWidth="1"/>
    <col min="7" max="9" width="9.140625" style="2"/>
    <col min="10" max="10" width="33.85546875" style="2" customWidth="1"/>
    <col min="11" max="16384" width="9.140625" style="2"/>
  </cols>
  <sheetData>
    <row r="1" spans="1:12" s="49" customFormat="1" ht="18.75" customHeight="1" x14ac:dyDescent="0.25">
      <c r="A1" s="48"/>
      <c r="B1" s="55" t="s">
        <v>82</v>
      </c>
      <c r="C1" s="53"/>
      <c r="D1" s="53"/>
    </row>
    <row r="2" spans="1:12" s="49" customFormat="1" ht="26.25" customHeight="1" thickBot="1" x14ac:dyDescent="0.3">
      <c r="A2" s="48"/>
      <c r="B2" s="55" t="s">
        <v>83</v>
      </c>
      <c r="C2" s="53"/>
      <c r="D2" s="53"/>
    </row>
    <row r="3" spans="1:12" ht="69.75" customHeight="1" x14ac:dyDescent="0.25">
      <c r="A3" s="50" t="s">
        <v>81</v>
      </c>
      <c r="B3" s="51"/>
      <c r="C3" s="51"/>
      <c r="D3" s="52"/>
      <c r="E3" s="1"/>
      <c r="F3" s="1"/>
      <c r="G3" s="1"/>
      <c r="H3" s="1"/>
      <c r="I3" s="1"/>
      <c r="J3" s="1"/>
      <c r="K3" s="1"/>
      <c r="L3" s="1"/>
    </row>
    <row r="4" spans="1:12" ht="9" customHeight="1" thickBot="1" x14ac:dyDescent="0.3">
      <c r="A4" s="44"/>
      <c r="B4" s="8"/>
      <c r="C4" s="9"/>
      <c r="D4" s="10"/>
      <c r="E4" s="1"/>
      <c r="F4" s="1"/>
      <c r="G4" s="3"/>
      <c r="H4" s="4"/>
      <c r="I4" s="1"/>
    </row>
    <row r="5" spans="1:12" ht="17.25" customHeight="1" x14ac:dyDescent="0.25">
      <c r="A5" s="40">
        <v>3</v>
      </c>
      <c r="B5" s="11" t="s">
        <v>31</v>
      </c>
      <c r="C5" s="12"/>
      <c r="D5" s="13"/>
      <c r="E5" s="1"/>
      <c r="F5" s="1"/>
      <c r="G5" s="1"/>
      <c r="H5" s="1"/>
      <c r="I5" s="1"/>
      <c r="J5" s="1"/>
      <c r="K5" s="1"/>
      <c r="L5" s="1"/>
    </row>
    <row r="6" spans="1:12" ht="17.25" customHeight="1" x14ac:dyDescent="0.25">
      <c r="A6" s="43">
        <v>4</v>
      </c>
      <c r="B6" s="14" t="s">
        <v>23</v>
      </c>
      <c r="C6" s="15"/>
      <c r="D6" s="16"/>
      <c r="E6" s="1"/>
      <c r="I6" s="1"/>
    </row>
    <row r="7" spans="1:12" ht="17.25" customHeight="1" x14ac:dyDescent="0.25">
      <c r="A7" s="43">
        <v>5</v>
      </c>
      <c r="B7" s="14" t="s">
        <v>28</v>
      </c>
      <c r="C7" s="15" t="s">
        <v>32</v>
      </c>
      <c r="D7" s="16" t="s">
        <v>6</v>
      </c>
      <c r="E7" s="1"/>
      <c r="I7" s="1"/>
    </row>
    <row r="8" spans="1:12" ht="17.25" customHeight="1" x14ac:dyDescent="0.25">
      <c r="A8" s="43">
        <v>6</v>
      </c>
      <c r="B8" s="14" t="s">
        <v>22</v>
      </c>
      <c r="C8" s="17">
        <v>1</v>
      </c>
      <c r="D8" s="16"/>
      <c r="E8" s="1"/>
      <c r="I8" s="1"/>
    </row>
    <row r="9" spans="1:12" ht="17.25" customHeight="1" x14ac:dyDescent="0.25">
      <c r="A9" s="43">
        <v>7</v>
      </c>
      <c r="B9" s="14" t="s">
        <v>18</v>
      </c>
      <c r="C9" s="18">
        <v>0.2</v>
      </c>
      <c r="D9" s="19">
        <f>C8*C9</f>
        <v>0.2</v>
      </c>
      <c r="E9" s="1"/>
      <c r="I9" s="1"/>
    </row>
    <row r="10" spans="1:12" ht="17.25" customHeight="1" x14ac:dyDescent="0.25">
      <c r="A10" s="43">
        <v>8</v>
      </c>
      <c r="B10" s="20" t="s">
        <v>16</v>
      </c>
      <c r="C10" s="21">
        <f>C8*(1+C9)</f>
        <v>1.2</v>
      </c>
      <c r="D10" s="22"/>
      <c r="E10" s="1"/>
      <c r="I10" s="1"/>
    </row>
    <row r="11" spans="1:12" ht="17.25" customHeight="1" x14ac:dyDescent="0.25">
      <c r="A11" s="43">
        <v>9</v>
      </c>
      <c r="B11" s="14" t="s">
        <v>19</v>
      </c>
      <c r="C11" s="18">
        <v>0.25</v>
      </c>
      <c r="D11" s="19">
        <f>C10*C11</f>
        <v>0.3</v>
      </c>
      <c r="E11" s="1"/>
      <c r="I11" s="1"/>
    </row>
    <row r="12" spans="1:12" ht="17.25" customHeight="1" x14ac:dyDescent="0.25">
      <c r="A12" s="43">
        <v>10</v>
      </c>
      <c r="B12" s="20" t="s">
        <v>17</v>
      </c>
      <c r="C12" s="21">
        <f>C10*(1+C11)</f>
        <v>1.5</v>
      </c>
      <c r="D12" s="22"/>
      <c r="E12" s="1"/>
      <c r="I12" s="1"/>
    </row>
    <row r="13" spans="1:12" ht="17.25" customHeight="1" x14ac:dyDescent="0.25">
      <c r="A13" s="43">
        <v>11</v>
      </c>
      <c r="B13" s="14" t="s">
        <v>20</v>
      </c>
      <c r="C13" s="18">
        <v>0.4</v>
      </c>
      <c r="D13" s="19">
        <f>C12*C13</f>
        <v>0.60000000000000009</v>
      </c>
      <c r="E13" s="1"/>
      <c r="I13" s="1"/>
    </row>
    <row r="14" spans="1:12" ht="17.25" customHeight="1" thickBot="1" x14ac:dyDescent="0.3">
      <c r="A14" s="43">
        <v>12</v>
      </c>
      <c r="B14" s="23" t="s">
        <v>21</v>
      </c>
      <c r="C14" s="24">
        <f>C12*(1+C13)</f>
        <v>2.0999999999999996</v>
      </c>
      <c r="D14" s="25"/>
      <c r="E14" s="1"/>
      <c r="I14" s="1"/>
    </row>
    <row r="15" spans="1:12" ht="9" customHeight="1" thickBot="1" x14ac:dyDescent="0.3">
      <c r="A15" s="44"/>
      <c r="B15" s="8"/>
      <c r="C15" s="9"/>
      <c r="D15" s="10"/>
      <c r="E15" s="1"/>
      <c r="F15" s="1"/>
      <c r="G15" s="3"/>
      <c r="H15" s="4"/>
      <c r="I15" s="1"/>
    </row>
    <row r="16" spans="1:12" x14ac:dyDescent="0.25">
      <c r="A16" s="40">
        <v>14</v>
      </c>
      <c r="B16" s="11" t="s">
        <v>30</v>
      </c>
      <c r="C16" s="26"/>
      <c r="D16" s="27"/>
      <c r="E16" s="1"/>
      <c r="F16" s="5"/>
      <c r="G16" s="6"/>
      <c r="H16" s="6"/>
      <c r="I16" s="1"/>
    </row>
    <row r="17" spans="1:6" ht="18" customHeight="1" x14ac:dyDescent="0.25">
      <c r="A17" s="43">
        <v>15</v>
      </c>
      <c r="B17" s="14" t="s">
        <v>24</v>
      </c>
      <c r="C17" s="15"/>
      <c r="D17" s="16"/>
    </row>
    <row r="18" spans="1:6" ht="18" customHeight="1" x14ac:dyDescent="0.25">
      <c r="A18" s="43">
        <v>16</v>
      </c>
      <c r="B18" s="14"/>
      <c r="C18" s="15" t="s">
        <v>32</v>
      </c>
      <c r="D18" s="16" t="s">
        <v>6</v>
      </c>
    </row>
    <row r="19" spans="1:6" ht="18" customHeight="1" x14ac:dyDescent="0.25">
      <c r="A19" s="43">
        <v>17</v>
      </c>
      <c r="B19" s="14" t="s">
        <v>22</v>
      </c>
      <c r="C19" s="17">
        <v>1</v>
      </c>
      <c r="D19" s="16"/>
    </row>
    <row r="20" spans="1:6" ht="18" customHeight="1" x14ac:dyDescent="0.25">
      <c r="A20" s="43">
        <v>18</v>
      </c>
      <c r="B20" s="14" t="s">
        <v>18</v>
      </c>
      <c r="C20" s="18">
        <v>0.2</v>
      </c>
      <c r="D20" s="19">
        <f>C19*C20</f>
        <v>0.2</v>
      </c>
    </row>
    <row r="21" spans="1:6" ht="18" customHeight="1" x14ac:dyDescent="0.25">
      <c r="A21" s="43">
        <v>19</v>
      </c>
      <c r="B21" s="28" t="s">
        <v>25</v>
      </c>
      <c r="C21" s="21">
        <f>C19*(1+C20)</f>
        <v>1.2</v>
      </c>
      <c r="D21" s="22"/>
    </row>
    <row r="22" spans="1:6" ht="18" customHeight="1" x14ac:dyDescent="0.25">
      <c r="A22" s="43">
        <v>20</v>
      </c>
      <c r="B22" s="14" t="s">
        <v>27</v>
      </c>
      <c r="C22" s="18">
        <v>0.1</v>
      </c>
      <c r="D22" s="19">
        <f>C21*C22</f>
        <v>0.12</v>
      </c>
    </row>
    <row r="23" spans="1:6" ht="18" customHeight="1" x14ac:dyDescent="0.25">
      <c r="A23" s="43">
        <v>21</v>
      </c>
      <c r="B23" s="28" t="s">
        <v>17</v>
      </c>
      <c r="C23" s="21">
        <f>C21*(1+C22)</f>
        <v>1.32</v>
      </c>
      <c r="D23" s="22"/>
    </row>
    <row r="24" spans="1:6" ht="18" customHeight="1" x14ac:dyDescent="0.25">
      <c r="A24" s="43">
        <v>22</v>
      </c>
      <c r="B24" s="14" t="s">
        <v>20</v>
      </c>
      <c r="C24" s="18">
        <v>0.4</v>
      </c>
      <c r="D24" s="19">
        <f>C23*C24</f>
        <v>0.52800000000000002</v>
      </c>
    </row>
    <row r="25" spans="1:6" ht="18" customHeight="1" thickBot="1" x14ac:dyDescent="0.3">
      <c r="A25" s="42">
        <v>23</v>
      </c>
      <c r="B25" s="23" t="s">
        <v>26</v>
      </c>
      <c r="C25" s="24">
        <f>C23*(1+C24)</f>
        <v>1.8479999999999999</v>
      </c>
      <c r="D25" s="25"/>
    </row>
    <row r="26" spans="1:6" ht="9" customHeight="1" thickBot="1" x14ac:dyDescent="0.3">
      <c r="A26" s="45"/>
      <c r="B26" s="29"/>
      <c r="C26" s="30"/>
      <c r="D26" s="31"/>
    </row>
    <row r="27" spans="1:6" ht="16.5" customHeight="1" x14ac:dyDescent="0.25">
      <c r="A27" s="40">
        <v>25</v>
      </c>
      <c r="B27" s="11" t="s">
        <v>29</v>
      </c>
      <c r="C27" s="32"/>
      <c r="D27" s="33"/>
    </row>
    <row r="28" spans="1:6" ht="16.5" customHeight="1" x14ac:dyDescent="0.25">
      <c r="A28" s="43">
        <v>26</v>
      </c>
      <c r="B28" s="14" t="s">
        <v>69</v>
      </c>
      <c r="C28" s="34">
        <v>0.6</v>
      </c>
      <c r="D28" s="35"/>
    </row>
    <row r="29" spans="1:6" ht="16.5" customHeight="1" x14ac:dyDescent="0.25">
      <c r="A29" s="43">
        <v>27</v>
      </c>
      <c r="B29" s="14"/>
      <c r="C29" s="15" t="s">
        <v>32</v>
      </c>
      <c r="D29" s="16" t="s">
        <v>6</v>
      </c>
    </row>
    <row r="30" spans="1:6" ht="16.5" customHeight="1" x14ac:dyDescent="0.25">
      <c r="A30" s="43">
        <v>28</v>
      </c>
      <c r="B30" s="14" t="s">
        <v>22</v>
      </c>
      <c r="C30" s="17">
        <v>2</v>
      </c>
      <c r="D30" s="16"/>
    </row>
    <row r="31" spans="1:6" ht="16.5" customHeight="1" x14ac:dyDescent="0.25">
      <c r="A31" s="43">
        <v>29</v>
      </c>
      <c r="B31" s="14" t="s">
        <v>18</v>
      </c>
      <c r="C31" s="18">
        <v>0.35</v>
      </c>
      <c r="D31" s="36">
        <f>C30/(1-C31)-C30</f>
        <v>1.0769230769230766</v>
      </c>
    </row>
    <row r="32" spans="1:6" ht="16.5" customHeight="1" x14ac:dyDescent="0.25">
      <c r="A32" s="43">
        <v>30</v>
      </c>
      <c r="B32" s="28" t="s">
        <v>25</v>
      </c>
      <c r="C32" s="21">
        <f>C30/(1-C31)</f>
        <v>3.0769230769230766</v>
      </c>
      <c r="D32" s="22"/>
      <c r="F32" s="7"/>
    </row>
    <row r="33" spans="1:6" ht="16.5" customHeight="1" x14ac:dyDescent="0.25">
      <c r="A33" s="43">
        <v>31</v>
      </c>
      <c r="B33" s="14" t="s">
        <v>27</v>
      </c>
      <c r="C33" s="18">
        <v>0.05</v>
      </c>
      <c r="D33" s="19"/>
      <c r="F33" s="7"/>
    </row>
    <row r="34" spans="1:6" ht="16.5" customHeight="1" x14ac:dyDescent="0.25">
      <c r="A34" s="41">
        <v>32</v>
      </c>
      <c r="B34" s="20" t="s">
        <v>16</v>
      </c>
      <c r="C34" s="21">
        <f>C30/(1-C28)-D34</f>
        <v>3.5</v>
      </c>
      <c r="D34" s="36">
        <f>C30/(1-C28)*C35</f>
        <v>1.5</v>
      </c>
      <c r="F34" s="7"/>
    </row>
    <row r="35" spans="1:6" ht="16.5" customHeight="1" x14ac:dyDescent="0.25">
      <c r="A35" s="43">
        <v>33</v>
      </c>
      <c r="B35" s="14" t="s">
        <v>19</v>
      </c>
      <c r="C35" s="18">
        <v>0.3</v>
      </c>
      <c r="D35" s="19">
        <f>C30/(1-C28)*C35</f>
        <v>1.5</v>
      </c>
    </row>
    <row r="36" spans="1:6" ht="16.5" customHeight="1" x14ac:dyDescent="0.25">
      <c r="A36" s="43">
        <v>34</v>
      </c>
      <c r="B36" s="28" t="s">
        <v>26</v>
      </c>
      <c r="C36" s="21">
        <f>C30/(1-C28)/(1-C37)</f>
        <v>10</v>
      </c>
      <c r="D36" s="22"/>
      <c r="F36" s="7"/>
    </row>
    <row r="37" spans="1:6" ht="16.5" customHeight="1" x14ac:dyDescent="0.25">
      <c r="A37" s="43">
        <v>35</v>
      </c>
      <c r="B37" s="14" t="s">
        <v>60</v>
      </c>
      <c r="C37" s="18">
        <v>0.5</v>
      </c>
      <c r="D37" s="19">
        <f>C36*C37</f>
        <v>5</v>
      </c>
      <c r="F37" s="7"/>
    </row>
    <row r="38" spans="1:6" ht="16.5" customHeight="1" thickBot="1" x14ac:dyDescent="0.3">
      <c r="A38" s="46">
        <v>36</v>
      </c>
      <c r="B38" s="37"/>
      <c r="C38" s="38"/>
      <c r="D38" s="39"/>
    </row>
  </sheetData>
  <sheetProtection algorithmName="SHA-512" hashValue="7/5o516B2DoPre5LvA+7ZO6K8O1sZnsByUX0JfaKQONouro79l7IKIy/+rnUU3uyafwinFh+gM+c3mjQw/fM6w==" saltValue="e2IVkvL96BNrYgorN58w8A==" spinCount="100000" sheet="1" objects="1" scenarios="1"/>
  <protectedRanges>
    <protectedRange sqref="A4:XFD67" name="Range1"/>
  </protectedRanges>
  <mergeCells count="1">
    <mergeCell ref="A3:D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72820-E4D7-4E1F-A7F7-4B1B15A5FA95}">
  <dimension ref="A1:M17"/>
  <sheetViews>
    <sheetView workbookViewId="0">
      <selection activeCell="C1" sqref="C1"/>
    </sheetView>
  </sheetViews>
  <sheetFormatPr defaultColWidth="0" defaultRowHeight="12.75" zeroHeight="1" x14ac:dyDescent="0.2"/>
  <cols>
    <col min="1" max="1" width="9.140625" style="76" customWidth="1"/>
    <col min="2" max="2" width="33.140625" style="76" customWidth="1"/>
    <col min="3" max="4" width="11.7109375" style="76" customWidth="1"/>
    <col min="5" max="5" width="9.140625" style="76" customWidth="1"/>
    <col min="6" max="6" width="39.140625" style="76" customWidth="1"/>
    <col min="7" max="8" width="11.7109375" style="76" customWidth="1"/>
    <col min="9" max="9" width="9.140625" style="76" customWidth="1"/>
    <col min="10" max="10" width="42.5703125" style="76" bestFit="1" customWidth="1"/>
    <col min="11" max="12" width="11.7109375" style="76" customWidth="1"/>
    <col min="13" max="13" width="9.140625" style="76" customWidth="1"/>
    <col min="14" max="16384" width="9.140625" style="76" hidden="1"/>
  </cols>
  <sheetData>
    <row r="1" spans="1:12" s="49" customFormat="1" ht="18.75" customHeight="1" x14ac:dyDescent="0.25">
      <c r="A1" s="48"/>
      <c r="B1" s="54" t="s">
        <v>82</v>
      </c>
      <c r="C1" s="53"/>
      <c r="D1" s="53"/>
    </row>
    <row r="2" spans="1:12" s="49" customFormat="1" ht="17.25" customHeight="1" x14ac:dyDescent="0.25">
      <c r="A2" s="48"/>
      <c r="B2" s="54" t="s">
        <v>83</v>
      </c>
      <c r="C2" s="53"/>
      <c r="D2" s="53"/>
    </row>
    <row r="3" spans="1:12" x14ac:dyDescent="0.2"/>
    <row r="4" spans="1:12" ht="13.5" thickBot="1" x14ac:dyDescent="0.25">
      <c r="B4" s="77" t="s">
        <v>0</v>
      </c>
      <c r="C4" s="77"/>
      <c r="D4" s="77"/>
      <c r="E4" s="77"/>
      <c r="F4" s="77"/>
      <c r="G4" s="77"/>
      <c r="H4" s="77"/>
      <c r="I4" s="77"/>
      <c r="J4" s="77"/>
      <c r="K4" s="77"/>
      <c r="L4" s="77"/>
    </row>
    <row r="5" spans="1:12" x14ac:dyDescent="0.2">
      <c r="B5" s="59" t="s">
        <v>1</v>
      </c>
      <c r="C5" s="60" t="s">
        <v>75</v>
      </c>
      <c r="D5" s="61" t="s">
        <v>76</v>
      </c>
      <c r="E5" s="77"/>
      <c r="F5" s="59" t="s">
        <v>2</v>
      </c>
      <c r="G5" s="60" t="s">
        <v>77</v>
      </c>
      <c r="H5" s="61" t="s">
        <v>78</v>
      </c>
      <c r="I5" s="77"/>
      <c r="J5" s="59" t="s">
        <v>3</v>
      </c>
      <c r="K5" s="60" t="s">
        <v>79</v>
      </c>
      <c r="L5" s="61" t="s">
        <v>80</v>
      </c>
    </row>
    <row r="6" spans="1:12" x14ac:dyDescent="0.2">
      <c r="B6" s="62" t="s">
        <v>4</v>
      </c>
      <c r="C6" s="63"/>
      <c r="D6" s="64"/>
      <c r="E6" s="77"/>
      <c r="F6" s="62" t="s">
        <v>4</v>
      </c>
      <c r="G6" s="63"/>
      <c r="H6" s="64"/>
      <c r="I6" s="77"/>
      <c r="J6" s="62" t="s">
        <v>4</v>
      </c>
      <c r="K6" s="63"/>
      <c r="L6" s="65"/>
    </row>
    <row r="7" spans="1:12" x14ac:dyDescent="0.2">
      <c r="B7" s="62"/>
      <c r="C7" s="66" t="s">
        <v>5</v>
      </c>
      <c r="D7" s="67" t="s">
        <v>6</v>
      </c>
      <c r="E7" s="77"/>
      <c r="F7" s="62"/>
      <c r="G7" s="66" t="s">
        <v>5</v>
      </c>
      <c r="H7" s="67" t="s">
        <v>6</v>
      </c>
      <c r="I7" s="77"/>
      <c r="J7" s="62"/>
      <c r="K7" s="66" t="s">
        <v>5</v>
      </c>
      <c r="L7" s="67" t="s">
        <v>6</v>
      </c>
    </row>
    <row r="8" spans="1:12" x14ac:dyDescent="0.2">
      <c r="B8" s="68" t="s">
        <v>7</v>
      </c>
      <c r="C8" s="69">
        <v>6.25</v>
      </c>
      <c r="D8" s="70"/>
      <c r="E8" s="77"/>
      <c r="F8" s="68" t="s">
        <v>7</v>
      </c>
      <c r="G8" s="69">
        <v>6.25</v>
      </c>
      <c r="H8" s="70"/>
      <c r="I8" s="77"/>
      <c r="J8" s="68" t="s">
        <v>7</v>
      </c>
      <c r="K8" s="69">
        <v>6.25</v>
      </c>
      <c r="L8" s="70"/>
    </row>
    <row r="9" spans="1:12" x14ac:dyDescent="0.2">
      <c r="B9" s="62" t="s">
        <v>8</v>
      </c>
      <c r="C9" s="71">
        <v>0.4</v>
      </c>
      <c r="D9" s="72">
        <f>C8*C9</f>
        <v>2.5</v>
      </c>
      <c r="E9" s="77"/>
      <c r="F9" s="62" t="s">
        <v>8</v>
      </c>
      <c r="G9" s="71">
        <v>0.4</v>
      </c>
      <c r="H9" s="72">
        <f>G8*G9</f>
        <v>2.5</v>
      </c>
      <c r="I9" s="77"/>
      <c r="J9" s="62" t="s">
        <v>8</v>
      </c>
      <c r="K9" s="71">
        <v>0.4</v>
      </c>
      <c r="L9" s="72">
        <f>K8*K9</f>
        <v>2.5</v>
      </c>
    </row>
    <row r="10" spans="1:12" x14ac:dyDescent="0.2">
      <c r="B10" s="68" t="s">
        <v>9</v>
      </c>
      <c r="C10" s="69">
        <f>C8*(1-C9)</f>
        <v>3.75</v>
      </c>
      <c r="D10" s="70"/>
      <c r="E10" s="77"/>
      <c r="F10" s="68" t="s">
        <v>9</v>
      </c>
      <c r="G10" s="69">
        <f>G8*(1-G9)</f>
        <v>3.75</v>
      </c>
      <c r="H10" s="70"/>
      <c r="I10" s="77"/>
      <c r="J10" s="68" t="s">
        <v>9</v>
      </c>
      <c r="K10" s="69">
        <f>K8*(1-K9)</f>
        <v>3.75</v>
      </c>
      <c r="L10" s="70"/>
    </row>
    <row r="11" spans="1:12" x14ac:dyDescent="0.2">
      <c r="B11" s="62" t="s">
        <v>10</v>
      </c>
      <c r="C11" s="71">
        <v>0.25</v>
      </c>
      <c r="D11" s="72">
        <f>C10*C11</f>
        <v>0.9375</v>
      </c>
      <c r="E11" s="77"/>
      <c r="F11" s="62" t="s">
        <v>11</v>
      </c>
      <c r="G11" s="71">
        <v>0.1</v>
      </c>
      <c r="H11" s="72">
        <f>G10*G11</f>
        <v>0.375</v>
      </c>
      <c r="I11" s="77"/>
      <c r="J11" s="62" t="s">
        <v>10</v>
      </c>
      <c r="K11" s="71">
        <v>0.4</v>
      </c>
      <c r="L11" s="72">
        <f>K10*K11</f>
        <v>1.5</v>
      </c>
    </row>
    <row r="12" spans="1:12" x14ac:dyDescent="0.2">
      <c r="B12" s="68" t="s">
        <v>12</v>
      </c>
      <c r="C12" s="69">
        <f>C10*(1-C11)</f>
        <v>2.8125</v>
      </c>
      <c r="D12" s="70"/>
      <c r="E12" s="77"/>
      <c r="F12" s="68" t="s">
        <v>13</v>
      </c>
      <c r="G12" s="69">
        <f>G10*(1-G11)</f>
        <v>3.375</v>
      </c>
      <c r="H12" s="70"/>
      <c r="I12" s="77"/>
      <c r="J12" s="68" t="s">
        <v>12</v>
      </c>
      <c r="K12" s="69">
        <f>K10*(1-K11)</f>
        <v>2.25</v>
      </c>
      <c r="L12" s="70"/>
    </row>
    <row r="13" spans="1:12" x14ac:dyDescent="0.2">
      <c r="B13" s="62" t="s">
        <v>14</v>
      </c>
      <c r="C13" s="71">
        <v>0.2</v>
      </c>
      <c r="D13" s="72">
        <f>C12*C13</f>
        <v>0.5625</v>
      </c>
      <c r="E13" s="77"/>
      <c r="F13" s="62" t="s">
        <v>14</v>
      </c>
      <c r="G13" s="71">
        <v>0.2</v>
      </c>
      <c r="H13" s="72">
        <f>G12*G13</f>
        <v>0.67500000000000004</v>
      </c>
      <c r="I13" s="77"/>
      <c r="J13" s="62" t="s">
        <v>11</v>
      </c>
      <c r="K13" s="71">
        <v>0.05</v>
      </c>
      <c r="L13" s="72">
        <f>K12*K13</f>
        <v>0.1125</v>
      </c>
    </row>
    <row r="14" spans="1:12" ht="13.5" thickBot="1" x14ac:dyDescent="0.25">
      <c r="B14" s="73" t="s">
        <v>15</v>
      </c>
      <c r="C14" s="74">
        <f>C12*(1-C13)</f>
        <v>2.25</v>
      </c>
      <c r="D14" s="75"/>
      <c r="E14" s="77"/>
      <c r="F14" s="73" t="s">
        <v>15</v>
      </c>
      <c r="G14" s="74">
        <f>G12*(1-G13)</f>
        <v>2.7</v>
      </c>
      <c r="H14" s="75"/>
      <c r="I14" s="77"/>
      <c r="J14" s="68" t="s">
        <v>13</v>
      </c>
      <c r="K14" s="69">
        <f>K12*(1-K13)</f>
        <v>2.1374999999999997</v>
      </c>
      <c r="L14" s="70"/>
    </row>
    <row r="15" spans="1:12" x14ac:dyDescent="0.2">
      <c r="C15" s="77"/>
      <c r="D15" s="77"/>
      <c r="E15" s="77"/>
      <c r="G15" s="77"/>
      <c r="H15" s="77"/>
      <c r="I15" s="77"/>
      <c r="J15" s="78" t="s">
        <v>14</v>
      </c>
      <c r="K15" s="79">
        <v>0.2</v>
      </c>
      <c r="L15" s="80">
        <f>K14*K15</f>
        <v>0.42749999999999999</v>
      </c>
    </row>
    <row r="16" spans="1:12" ht="13.5" thickBot="1" x14ac:dyDescent="0.25">
      <c r="C16" s="77"/>
      <c r="D16" s="77"/>
      <c r="E16" s="77"/>
      <c r="G16" s="77"/>
      <c r="H16" s="77"/>
      <c r="I16" s="77"/>
      <c r="J16" s="81" t="s">
        <v>15</v>
      </c>
      <c r="K16" s="82">
        <f>K14*(1-K15)</f>
        <v>1.71</v>
      </c>
      <c r="L16" s="83"/>
    </row>
    <row r="17" x14ac:dyDescent="0.2"/>
  </sheetData>
  <sheetProtection algorithmName="SHA-512" hashValue="u9QutkvOm4wWwbHXxRGndp0zVqDEhCUBFp5Nvc29Mwf0+wjizaMO0MbWeB3P3SFoMAaWfNVOipzfS4bVSrWUQg==" saltValue="1vjHsEnhNR55LUyOsWO5ag==" spinCount="100000" sheet="1" objects="1" scenarios="1"/>
  <protectedRanges>
    <protectedRange sqref="A4:XFD17" name="Range1"/>
  </protectedRanges>
  <pageMargins left="0.7" right="0.7" top="0.75" bottom="0.75" header="0.3" footer="0.3"/>
  <pageSetup orientation="portrait" r:id="rId1"/>
  <ignoredErrors>
    <ignoredError sqref="G10 G12 K10 K12 K14 G14 K16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Costing</vt:lpstr>
      <vt:lpstr>Cost based break-even</vt:lpstr>
      <vt:lpstr>MSRP based break-even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Esra Kucukciftci</dc:creator>
  <cp:lastModifiedBy>Esra Kucukciftci</cp:lastModifiedBy>
  <dcterms:created xsi:type="dcterms:W3CDTF">2017-11-06T19:08:38Z</dcterms:created>
  <dcterms:modified xsi:type="dcterms:W3CDTF">2018-05-14T20:07:56Z</dcterms:modified>
</cp:coreProperties>
</file>